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0"/>
  </bookViews>
  <sheets>
    <sheet name="Loan" sheetId="1" r:id="rId1"/>
    <sheet name="Help" sheetId="2" r:id="rId2"/>
  </sheets>
  <definedNames>
    <definedName name="_xlfn.IFERROR" hidden="1">#NAME?</definedName>
    <definedName name="aaaAuthor">"www.ExcelStars.com,      Name: Andoni,      Mail: ExcelStars@gmail.com"</definedName>
    <definedName name="LoanAmount">'Loan'!$G$7</definedName>
    <definedName name="LoanInYears">'Loan'!$G$9</definedName>
    <definedName name="_xlnm.Print_Titles" localSheetId="0">'Loan'!$1:$13</definedName>
    <definedName name="rX">'Loan'!$B$13</definedName>
    <definedName name="StartingDate">'Loan'!$G$11</definedName>
    <definedName name="xGoAhead">'Loan'!$G$6</definedName>
    <definedName name="xInterest">'Loan'!$G$8</definedName>
    <definedName name="xNºofPayments">'Loan'!$G$3</definedName>
    <definedName name="xNºofPaymentsPerYear">'Loan'!$G$10</definedName>
    <definedName name="xScheduledPayment">'Loan'!$G$2</definedName>
  </definedNames>
  <calcPr fullCalcOnLoad="1"/>
</workbook>
</file>

<file path=xl/comments1.xml><?xml version="1.0" encoding="utf-8"?>
<comments xmlns="http://schemas.openxmlformats.org/spreadsheetml/2006/main">
  <authors>
    <author>www.jesusferrer.es</author>
  </authors>
  <commentList>
    <comment ref="D10" authorId="0">
      <text>
        <r>
          <rPr>
            <b/>
            <sz val="12"/>
            <rFont val="Tahoma"/>
            <family val="2"/>
          </rPr>
          <t xml:space="preserve">Si la Tabla necesita más filas:
Arrastrar la ultima celda de la tabla (Fondo GRIS).
Tantas filas como necesiteis
</t>
        </r>
      </text>
    </comment>
    <comment ref="G3" authorId="0">
      <text>
        <r>
          <rPr>
            <b/>
            <sz val="12"/>
            <rFont val="Tahoma"/>
            <family val="2"/>
          </rPr>
          <t>The Table should have as many Rows as
Number of payments required for the LOAN.</t>
        </r>
      </text>
    </comment>
  </commentList>
</comments>
</file>

<file path=xl/sharedStrings.xml><?xml version="1.0" encoding="utf-8"?>
<sst xmlns="http://schemas.openxmlformats.org/spreadsheetml/2006/main" count="28" uniqueCount="27">
  <si>
    <t>www.ExcelStars.com</t>
  </si>
  <si>
    <t>Nº</t>
  </si>
  <si>
    <t>Capital</t>
  </si>
  <si>
    <t>Payment date</t>
  </si>
  <si>
    <t>Opening balance</t>
  </si>
  <si>
    <t>Interest</t>
  </si>
  <si>
    <t>Closing balance</t>
  </si>
  <si>
    <t>Does the table need more rows?</t>
  </si>
  <si>
    <t>Scheduling Loan Repayment</t>
  </si>
  <si>
    <t>This template is just an example of what you could use, if you want a template to calculate a loan.</t>
  </si>
  <si>
    <t>In a sense, a simple Loan Calculator</t>
  </si>
  <si>
    <t>Logically you should change:</t>
  </si>
  <si>
    <t>Loan Amount</t>
  </si>
  <si>
    <t>Annual Interest</t>
  </si>
  <si>
    <t>The loan period in years</t>
  </si>
  <si>
    <t>The start date of the loan</t>
  </si>
  <si>
    <t>I hope that as an idea of what could be your final template, you find it useful.</t>
  </si>
  <si>
    <t>Yours sincerely!</t>
  </si>
  <si>
    <t>Scheduled payment</t>
  </si>
  <si>
    <t>Number of payments</t>
  </si>
  <si>
    <t>Total interest</t>
  </si>
  <si>
    <t>Total Cost of Loan</t>
  </si>
  <si>
    <t>Loan amount</t>
  </si>
  <si>
    <t>Annual interest</t>
  </si>
  <si>
    <t>Loan period in years</t>
  </si>
  <si>
    <t>No. of payments per year</t>
  </si>
  <si>
    <t>Loan Starting Date</t>
  </si>
</sst>
</file>

<file path=xl/styles.xml><?xml version="1.0" encoding="utf-8"?>
<styleSheet xmlns="http://schemas.openxmlformats.org/spreadsheetml/2006/main">
  <numFmts count="4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dd\,\ mmmm\ dd\,\ yyyy"/>
    <numFmt numFmtId="173" formatCode="#,##0\ &quot;€&quot;\ ;[Red]\-#,##0\ &quot;€&quot;\ ;;\ @"/>
    <numFmt numFmtId="174" formatCode="#,##0.00\ &quot;€&quot;\ ;[Red]\-#,##0.00\ &quot;€&quot;\ ;0.00\ &quot;€&quot;\ ;\ @"/>
    <numFmt numFmtId="175" formatCode="0000"/>
    <numFmt numFmtId="176" formatCode="&quot;I.V.A. &quot;\ 0.00%"/>
    <numFmt numFmtId="177" formatCode="&quot;IRPF &quot;\ 0.00%"/>
    <numFmt numFmtId="178" formatCode="yyyy\-mmm\-dd\ "/>
    <numFmt numFmtId="179" formatCode="#,##0.00;[Red]\ #,##0.00\ ;;@"/>
    <numFmt numFmtId="180" formatCode="#,##0;[Red]\ #,##0\ ;;@"/>
    <numFmt numFmtId="181" formatCode="dd\-mm\-yyyy\ "/>
    <numFmt numFmtId="182" formatCode="#,##0.00\ ;[Red]\ #,##0.00\ ;;@"/>
    <numFmt numFmtId="183" formatCode="#,##0.00;[Red]#,##0.00"/>
    <numFmt numFmtId="184" formatCode="#,##0.00\ ;[Red]\ #,##0.00\ ;0.00\ ;@"/>
    <numFmt numFmtId="185" formatCode=";;;"/>
    <numFmt numFmtId="186" formatCode="[=1]&quot;VALORES OBLIGATORIOS&quot;;[=0]&quot;Escriba los Valores, Ver Celdas en ROJO&quot;"/>
    <numFmt numFmtId="187" formatCode="#,##0\ ;[Red]\ #,##0\ ;;@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_)"/>
    <numFmt numFmtId="193" formatCode="0.00?%_)"/>
    <numFmt numFmtId="194" formatCode="#,##0;[Red]#,##0"/>
    <numFmt numFmtId="195" formatCode="[=1]&quot;MANDATORY Fields&quot;;[=0]&quot;Write Values, View Cells in RED&quot;"/>
    <numFmt numFmtId="196" formatCode="[$-809]yyyy\-mmm\-dd;@"/>
  </numFmts>
  <fonts count="6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Agency FB"/>
      <family val="2"/>
    </font>
    <font>
      <b/>
      <sz val="11"/>
      <color indexed="9"/>
      <name val="Arial"/>
      <family val="2"/>
    </font>
    <font>
      <sz val="11"/>
      <color indexed="62"/>
      <name val="Agency FB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name val="Calibri"/>
      <family val="1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5"/>
      <color indexed="8"/>
      <name val="Calibri"/>
      <family val="2"/>
    </font>
    <font>
      <b/>
      <u val="single"/>
      <sz val="15"/>
      <color indexed="12"/>
      <name val="Calibri"/>
      <family val="2"/>
    </font>
    <font>
      <b/>
      <u val="single"/>
      <sz val="30"/>
      <color indexed="12"/>
      <name val="Calibri"/>
      <family val="2"/>
    </font>
    <font>
      <b/>
      <sz val="30"/>
      <color indexed="8"/>
      <name val="Calibri"/>
      <family val="2"/>
    </font>
    <font>
      <sz val="11"/>
      <color theme="1"/>
      <name val="Arial"/>
      <family val="2"/>
    </font>
    <font>
      <sz val="11"/>
      <color theme="1"/>
      <name val="Agency FB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Agency FB"/>
      <family val="2"/>
    </font>
    <font>
      <b/>
      <sz val="11"/>
      <color theme="0"/>
      <name val="Arial"/>
      <family val="2"/>
    </font>
    <font>
      <sz val="11"/>
      <color rgb="FF3F3F76"/>
      <name val="Agency FB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u val="single"/>
      <sz val="15"/>
      <color theme="1"/>
      <name val="Calibri"/>
      <family val="2"/>
    </font>
    <font>
      <b/>
      <u val="single"/>
      <sz val="15"/>
      <color theme="10"/>
      <name val="Calibri"/>
      <family val="2"/>
    </font>
    <font>
      <b/>
      <u val="single"/>
      <sz val="30"/>
      <color theme="10"/>
      <name val="Calibri"/>
      <family val="2"/>
    </font>
    <font>
      <b/>
      <sz val="3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170" fontId="3" fillId="0" borderId="0" applyFont="0" applyFill="0" applyBorder="0" applyAlignment="0" applyProtection="0"/>
    <xf numFmtId="0" fontId="50" fillId="32" borderId="0" applyNumberFormat="0" applyBorder="0" applyAlignment="0" applyProtection="0"/>
    <xf numFmtId="0" fontId="22" fillId="0" borderId="0">
      <alignment/>
      <protection/>
    </xf>
    <xf numFmtId="0" fontId="0" fillId="33" borderId="7" applyNumberFormat="0" applyFont="0" applyAlignment="0" applyProtection="0"/>
    <xf numFmtId="0" fontId="51" fillId="28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55" fillId="0" borderId="0" xfId="0" applyFont="1" applyAlignment="1">
      <alignment vertical="center"/>
    </xf>
    <xf numFmtId="182" fontId="55" fillId="0" borderId="10" xfId="0" applyNumberFormat="1" applyFont="1" applyFill="1" applyBorder="1" applyAlignment="1">
      <alignment horizontal="center" vertical="center"/>
    </xf>
    <xf numFmtId="10" fontId="55" fillId="0" borderId="10" xfId="0" applyNumberFormat="1" applyFont="1" applyFill="1" applyBorder="1" applyAlignment="1">
      <alignment horizontal="center" vertical="center"/>
    </xf>
    <xf numFmtId="180" fontId="55" fillId="0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5" fillId="0" borderId="11" xfId="0" applyFont="1" applyBorder="1" applyAlignment="1">
      <alignment horizontal="center" vertical="top"/>
    </xf>
    <xf numFmtId="0" fontId="55" fillId="0" borderId="12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/>
    </xf>
    <xf numFmtId="182" fontId="55" fillId="7" borderId="10" xfId="0" applyNumberFormat="1" applyFont="1" applyFill="1" applyBorder="1" applyAlignment="1">
      <alignment horizontal="center" vertical="center"/>
    </xf>
    <xf numFmtId="180" fontId="55" fillId="7" borderId="10" xfId="0" applyNumberFormat="1" applyFont="1" applyFill="1" applyBorder="1" applyAlignment="1">
      <alignment horizontal="center" vertical="center"/>
    </xf>
    <xf numFmtId="182" fontId="0" fillId="7" borderId="10" xfId="0" applyNumberFormat="1" applyFont="1" applyFill="1" applyBorder="1" applyAlignment="1">
      <alignment horizontal="center" vertical="center"/>
    </xf>
    <xf numFmtId="0" fontId="55" fillId="7" borderId="10" xfId="0" applyFont="1" applyFill="1" applyBorder="1" applyAlignment="1">
      <alignment horizontal="right" vertical="center" indent="1" shrinkToFit="1"/>
    </xf>
    <xf numFmtId="185" fontId="0" fillId="0" borderId="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187" fontId="55" fillId="0" borderId="14" xfId="0" applyNumberFormat="1" applyFont="1" applyFill="1" applyBorder="1" applyAlignment="1">
      <alignment vertical="center"/>
    </xf>
    <xf numFmtId="181" fontId="55" fillId="0" borderId="10" xfId="0" applyNumberFormat="1" applyFont="1" applyFill="1" applyBorder="1" applyAlignment="1">
      <alignment horizontal="center" vertical="center"/>
    </xf>
    <xf numFmtId="182" fontId="55" fillId="0" borderId="10" xfId="0" applyNumberFormat="1" applyFont="1" applyFill="1" applyBorder="1" applyAlignment="1">
      <alignment vertical="center"/>
    </xf>
    <xf numFmtId="184" fontId="55" fillId="0" borderId="15" xfId="0" applyNumberFormat="1" applyFont="1" applyFill="1" applyBorder="1" applyAlignment="1">
      <alignment vertical="center"/>
    </xf>
    <xf numFmtId="187" fontId="55" fillId="0" borderId="16" xfId="0" applyNumberFormat="1" applyFont="1" applyFill="1" applyBorder="1" applyAlignment="1">
      <alignment vertical="center"/>
    </xf>
    <xf numFmtId="181" fontId="55" fillId="0" borderId="17" xfId="0" applyNumberFormat="1" applyFont="1" applyFill="1" applyBorder="1" applyAlignment="1">
      <alignment horizontal="center" vertical="center"/>
    </xf>
    <xf numFmtId="182" fontId="55" fillId="0" borderId="17" xfId="0" applyNumberFormat="1" applyFont="1" applyFill="1" applyBorder="1" applyAlignment="1">
      <alignment vertical="center"/>
    </xf>
    <xf numFmtId="184" fontId="55" fillId="0" borderId="18" xfId="0" applyNumberFormat="1" applyFont="1" applyFill="1" applyBorder="1" applyAlignment="1">
      <alignment vertical="center"/>
    </xf>
    <xf numFmtId="195" fontId="55" fillId="34" borderId="10" xfId="0" applyNumberFormat="1" applyFont="1" applyFill="1" applyBorder="1" applyAlignment="1">
      <alignment horizontal="center" vertical="center" shrinkToFit="1"/>
    </xf>
    <xf numFmtId="196" fontId="55" fillId="0" borderId="10" xfId="0" applyNumberFormat="1" applyFont="1" applyFill="1" applyBorder="1" applyAlignment="1">
      <alignment horizontal="center" vertical="center"/>
    </xf>
    <xf numFmtId="185" fontId="28" fillId="0" borderId="0" xfId="0" applyNumberFormat="1" applyFont="1" applyFill="1" applyBorder="1" applyAlignment="1">
      <alignment horizontal="right" vertical="center" indent="1"/>
    </xf>
    <xf numFmtId="0" fontId="56" fillId="0" borderId="0" xfId="0" applyFont="1" applyAlignment="1">
      <alignment horizontal="left" vertical="center" indent="1"/>
    </xf>
    <xf numFmtId="0" fontId="56" fillId="0" borderId="19" xfId="0" applyFont="1" applyBorder="1" applyAlignment="1">
      <alignment horizontal="left" vertical="center" indent="1"/>
    </xf>
    <xf numFmtId="0" fontId="57" fillId="0" borderId="0" xfId="56" applyFont="1" applyAlignment="1">
      <alignment horizontal="center" vertical="center" shrinkToFit="1"/>
    </xf>
    <xf numFmtId="0" fontId="28" fillId="34" borderId="10" xfId="0" applyNumberFormat="1" applyFont="1" applyFill="1" applyBorder="1" applyAlignment="1">
      <alignment horizontal="right" vertical="center" indent="1" shrinkToFit="1"/>
    </xf>
    <xf numFmtId="0" fontId="55" fillId="0" borderId="0" xfId="0" applyFont="1" applyAlignment="1">
      <alignment horizontal="center" vertical="center"/>
    </xf>
    <xf numFmtId="0" fontId="58" fillId="0" borderId="0" xfId="56" applyFont="1" applyAlignment="1">
      <alignment horizontal="center" vertical="center"/>
    </xf>
    <xf numFmtId="0" fontId="59" fillId="0" borderId="0" xfId="0" applyFont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3 2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álculo 2" xfId="42"/>
    <cellStyle name="Check Cell" xfId="43"/>
    <cellStyle name="Comma" xfId="44"/>
    <cellStyle name="Comma [0]" xfId="45"/>
    <cellStyle name="Currency" xfId="46"/>
    <cellStyle name="Currency [0]" xfId="47"/>
    <cellStyle name="Entrada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Moneda 2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2">
    <dxf>
      <fill>
        <patternFill>
          <bgColor theme="0" tint="-0.4999699890613556"/>
        </patternFill>
      </fill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rgb="FFC000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/>
        <color rgb="FFFF0000"/>
      </font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0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color rgb="FFFF0000"/>
      </font>
      <fill>
        <patternFill>
          <bgColor theme="0" tint="-0.14995999634265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numFmt numFmtId="194" formatCode="#,##0;[Red]#,##0"/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stars.com/" TargetMode="External" /><Relationship Id="rId3" Type="http://schemas.openxmlformats.org/officeDocument/2006/relationships/hyperlink" Target="http://www.excelstars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stars.com/" TargetMode="External" /><Relationship Id="rId3" Type="http://schemas.openxmlformats.org/officeDocument/2006/relationships/hyperlink" Target="http://www.excelstar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8</xdr:row>
      <xdr:rowOff>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28650"/>
          <a:ext cx="80962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7</xdr:row>
      <xdr:rowOff>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114425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ables/table1.xml><?xml version="1.0" encoding="utf-8"?>
<table xmlns="http://schemas.openxmlformats.org/spreadsheetml/2006/main" id="1" name="TxLoans" displayName="TxLoans" ref="B13:G32" comment="" totalsRowShown="0">
  <autoFilter ref="B13:G32"/>
  <tableColumns count="6">
    <tableColumn id="1" name="Nº"/>
    <tableColumn id="2" name="Payment date"/>
    <tableColumn id="3" name="Opening balance"/>
    <tableColumn id="5" name="Capital"/>
    <tableColumn id="6" name="Interest"/>
    <tableColumn id="7" name="Closing balanc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1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2"/>
  <sheetViews>
    <sheetView tabSelected="1" zoomScale="90" zoomScaleNormal="90" zoomScalePageLayoutView="0" workbookViewId="0" topLeftCell="A1">
      <pane ySplit="14" topLeftCell="A15" activePane="bottomLeft" state="frozen"/>
      <selection pane="topLeft" activeCell="A1" sqref="A1"/>
      <selection pane="bottomLeft" activeCell="D24" sqref="D24"/>
    </sheetView>
  </sheetViews>
  <sheetFormatPr defaultColWidth="9.140625" defaultRowHeight="15"/>
  <cols>
    <col min="1" max="1" width="3.7109375" style="1" customWidth="1"/>
    <col min="2" max="2" width="12.140625" style="1" bestFit="1" customWidth="1"/>
    <col min="3" max="5" width="21.28125" style="1" customWidth="1"/>
    <col min="6" max="6" width="29.140625" style="1" bestFit="1" customWidth="1"/>
    <col min="7" max="7" width="29.7109375" style="1" customWidth="1"/>
    <col min="8" max="8" width="3.7109375" style="1" customWidth="1"/>
    <col min="9" max="16384" width="9.140625" style="1" customWidth="1"/>
  </cols>
  <sheetData>
    <row r="1" ht="4.5" customHeight="1"/>
    <row r="2" spans="2:7" ht="15">
      <c r="B2" s="26" t="s">
        <v>8</v>
      </c>
      <c r="C2" s="26"/>
      <c r="D2" s="26"/>
      <c r="E2" s="27"/>
      <c r="F2" s="12" t="s">
        <v>18</v>
      </c>
      <c r="G2" s="9">
        <f>IF(xGoAhead=0,"",(-PMT(xInterest/xNºofPaymentsPerYear,LoanInYears*xNºofPaymentsPerYear,LoanAmount)))</f>
        <v>43.871389734068444</v>
      </c>
    </row>
    <row r="3" spans="2:7" ht="15">
      <c r="B3" s="26"/>
      <c r="C3" s="26"/>
      <c r="D3" s="26"/>
      <c r="E3" s="27"/>
      <c r="F3" s="12" t="s">
        <v>19</v>
      </c>
      <c r="G3" s="10">
        <f>IF(xGoAhead=0,"",(LoanInYears*xNºofPaymentsPerYear))</f>
        <v>24</v>
      </c>
    </row>
    <row r="4" spans="6:7" ht="15">
      <c r="F4" s="12" t="s">
        <v>20</v>
      </c>
      <c r="G4" s="11">
        <f>SUM(F14:F27)</f>
        <v>43.02481490534338</v>
      </c>
    </row>
    <row r="5" spans="2:7" ht="15">
      <c r="B5" s="30"/>
      <c r="F5" s="12" t="s">
        <v>21</v>
      </c>
      <c r="G5" s="11">
        <f>SUM(E14:F27)</f>
        <v>614.1994562769582</v>
      </c>
    </row>
    <row r="6" spans="2:7" ht="15">
      <c r="B6" s="30"/>
      <c r="G6" s="23">
        <f>_xlfn.IFERROR(IF(LoanAmount*xInterest*LoanInYears*xNºofPaymentsPerYear*StartingDate&gt;0,1,0),0)</f>
        <v>1</v>
      </c>
    </row>
    <row r="7" spans="2:7" ht="15">
      <c r="B7" s="30"/>
      <c r="C7" s="28" t="s">
        <v>0</v>
      </c>
      <c r="D7" s="28"/>
      <c r="F7" s="12" t="s">
        <v>22</v>
      </c>
      <c r="G7" s="2">
        <v>1000</v>
      </c>
    </row>
    <row r="8" spans="2:7" ht="15" customHeight="1">
      <c r="B8" s="30"/>
      <c r="C8" s="28"/>
      <c r="D8" s="28"/>
      <c r="F8" s="12" t="s">
        <v>23</v>
      </c>
      <c r="G8" s="3">
        <v>0.05</v>
      </c>
    </row>
    <row r="9" spans="6:7" ht="15" customHeight="1">
      <c r="F9" s="12" t="s">
        <v>24</v>
      </c>
      <c r="G9" s="4">
        <v>2</v>
      </c>
    </row>
    <row r="10" spans="2:7" ht="15">
      <c r="B10" s="29" t="s">
        <v>7</v>
      </c>
      <c r="C10" s="29"/>
      <c r="D10" s="14" t="str">
        <f>IF(MAX(B14:B32)=xNºofPayments,"NO","Yes")</f>
        <v>Yes</v>
      </c>
      <c r="F10" s="12" t="s">
        <v>25</v>
      </c>
      <c r="G10" s="4">
        <v>12</v>
      </c>
    </row>
    <row r="11" spans="2:7" ht="15">
      <c r="B11" s="25" t="str">
        <f>IF(D10="Yes","How many rows:","")</f>
        <v>How many rows:</v>
      </c>
      <c r="C11" s="25"/>
      <c r="D11" s="13">
        <f>IF(B11="","",(xNºofPayments-MAX(B14:B32)))</f>
        <v>5</v>
      </c>
      <c r="F11" s="12" t="s">
        <v>26</v>
      </c>
      <c r="G11" s="24">
        <v>42370</v>
      </c>
    </row>
    <row r="12" ht="4.5" customHeight="1">
      <c r="B12" s="5"/>
    </row>
    <row r="13" spans="2:7" ht="30" customHeight="1">
      <c r="B13" s="6" t="s">
        <v>1</v>
      </c>
      <c r="C13" s="7" t="s">
        <v>3</v>
      </c>
      <c r="D13" s="7" t="s">
        <v>4</v>
      </c>
      <c r="E13" s="7" t="s">
        <v>2</v>
      </c>
      <c r="F13" s="7" t="s">
        <v>5</v>
      </c>
      <c r="G13" s="8" t="s">
        <v>6</v>
      </c>
    </row>
    <row r="14" spans="2:7" ht="14.25">
      <c r="B14" s="15">
        <f>IF(xGoAhead=0,"",IF((ROW()-ROW(rX))&lt;=xNºofPayments,(ROW()-ROW(rX)),""))</f>
        <v>1</v>
      </c>
      <c r="C14" s="16">
        <f aca="true" t="shared" si="0" ref="C14:C26">IF(B14="","",DATE(YEAR(StartingDate),MONTH(StartingDate)+(B14)*12/xNºofPaymentsPerYear,DAY(StartingDate)))</f>
        <v>42401</v>
      </c>
      <c r="D14" s="17">
        <f aca="true" t="shared" si="1" ref="D14:D32">IF(B14="","",(-FV(xInterest/xNºofPaymentsPerYear,B14-1,-xScheduledPayment,LoanAmount)))</f>
        <v>1000</v>
      </c>
      <c r="E14" s="17">
        <f aca="true" t="shared" si="2" ref="E14:E32">IF(B14&lt;&gt;"",(xScheduledPayment-F14),0)</f>
        <v>39.70472306740178</v>
      </c>
      <c r="F14" s="17">
        <f aca="true" t="shared" si="3" ref="F14:F32">IF(B14&lt;&gt;"",D14*(xInterest/xNºofPaymentsPerYear),0)</f>
        <v>4.166666666666667</v>
      </c>
      <c r="G14" s="18">
        <f>IF(B14&lt;&gt;"",(ROUND((D14-E14),2)),"")</f>
        <v>960.3</v>
      </c>
    </row>
    <row r="15" spans="2:7" ht="14.25">
      <c r="B15" s="15">
        <f aca="true" t="shared" si="4" ref="B15:B26">IF(xGoAhead=0,"",IF((ROW()-ROW(rX))&lt;=xNºofPayments,(ROW()-ROW(rX)),""))</f>
        <v>2</v>
      </c>
      <c r="C15" s="16">
        <f t="shared" si="0"/>
        <v>42430</v>
      </c>
      <c r="D15" s="17">
        <f t="shared" si="1"/>
        <v>960.2952769325983</v>
      </c>
      <c r="E15" s="17">
        <f t="shared" si="2"/>
        <v>39.87015941351595</v>
      </c>
      <c r="F15" s="17">
        <f t="shared" si="3"/>
        <v>4.001230320552493</v>
      </c>
      <c r="G15" s="18">
        <f aca="true" t="shared" si="5" ref="G15:G26">IF(B15&lt;&gt;"",(ROUND((D15-E15),2)),"")</f>
        <v>920.43</v>
      </c>
    </row>
    <row r="16" spans="2:7" ht="14.25">
      <c r="B16" s="15">
        <f t="shared" si="4"/>
        <v>3</v>
      </c>
      <c r="C16" s="16">
        <f t="shared" si="0"/>
        <v>42461</v>
      </c>
      <c r="D16" s="17">
        <f t="shared" si="1"/>
        <v>920.4251175190819</v>
      </c>
      <c r="E16" s="17">
        <f t="shared" si="2"/>
        <v>40.03628507773894</v>
      </c>
      <c r="F16" s="17">
        <f t="shared" si="3"/>
        <v>3.835104656329508</v>
      </c>
      <c r="G16" s="18">
        <f t="shared" si="5"/>
        <v>880.39</v>
      </c>
    </row>
    <row r="17" spans="2:7" ht="14.25">
      <c r="B17" s="15">
        <f t="shared" si="4"/>
        <v>4</v>
      </c>
      <c r="C17" s="16">
        <f t="shared" si="0"/>
        <v>42491</v>
      </c>
      <c r="D17" s="17">
        <f t="shared" si="1"/>
        <v>880.3888324413422</v>
      </c>
      <c r="E17" s="17">
        <f t="shared" si="2"/>
        <v>40.20310293222952</v>
      </c>
      <c r="F17" s="17">
        <f t="shared" si="3"/>
        <v>3.6682868018389256</v>
      </c>
      <c r="G17" s="18">
        <f t="shared" si="5"/>
        <v>840.19</v>
      </c>
    </row>
    <row r="18" spans="2:7" ht="14.25">
      <c r="B18" s="15">
        <f t="shared" si="4"/>
        <v>5</v>
      </c>
      <c r="C18" s="16">
        <f t="shared" si="0"/>
        <v>42522</v>
      </c>
      <c r="D18" s="17">
        <f t="shared" si="1"/>
        <v>840.1857295091131</v>
      </c>
      <c r="E18" s="17">
        <f t="shared" si="2"/>
        <v>40.370615861113805</v>
      </c>
      <c r="F18" s="17">
        <f t="shared" si="3"/>
        <v>3.500773872954638</v>
      </c>
      <c r="G18" s="18">
        <f t="shared" si="5"/>
        <v>799.82</v>
      </c>
    </row>
    <row r="19" spans="2:7" ht="14.25">
      <c r="B19" s="15">
        <f t="shared" si="4"/>
        <v>6</v>
      </c>
      <c r="C19" s="16">
        <f t="shared" si="0"/>
        <v>42552</v>
      </c>
      <c r="D19" s="17">
        <f t="shared" si="1"/>
        <v>799.8151136479997</v>
      </c>
      <c r="E19" s="17">
        <f t="shared" si="2"/>
        <v>40.53882676053511</v>
      </c>
      <c r="F19" s="17">
        <f t="shared" si="3"/>
        <v>3.332562973533332</v>
      </c>
      <c r="G19" s="18">
        <f t="shared" si="5"/>
        <v>759.28</v>
      </c>
    </row>
    <row r="20" spans="2:7" ht="14.25">
      <c r="B20" s="15">
        <f t="shared" si="4"/>
        <v>7</v>
      </c>
      <c r="C20" s="16">
        <f t="shared" si="0"/>
        <v>42583</v>
      </c>
      <c r="D20" s="17">
        <f t="shared" si="1"/>
        <v>759.2762868874646</v>
      </c>
      <c r="E20" s="17">
        <f t="shared" si="2"/>
        <v>40.70773853870401</v>
      </c>
      <c r="F20" s="17">
        <f t="shared" si="3"/>
        <v>3.163651195364436</v>
      </c>
      <c r="G20" s="18">
        <f t="shared" si="5"/>
        <v>718.57</v>
      </c>
    </row>
    <row r="21" spans="2:7" ht="14.25">
      <c r="B21" s="15">
        <f t="shared" si="4"/>
        <v>8</v>
      </c>
      <c r="C21" s="16">
        <f t="shared" si="0"/>
        <v>42614</v>
      </c>
      <c r="D21" s="17">
        <f t="shared" si="1"/>
        <v>718.5685483487582</v>
      </c>
      <c r="E21" s="17">
        <f t="shared" si="2"/>
        <v>40.87735411594862</v>
      </c>
      <c r="F21" s="17">
        <f t="shared" si="3"/>
        <v>2.9940356181198258</v>
      </c>
      <c r="G21" s="18">
        <f t="shared" si="5"/>
        <v>677.69</v>
      </c>
    </row>
    <row r="22" spans="2:7" ht="14.25">
      <c r="B22" s="15">
        <f t="shared" si="4"/>
        <v>9</v>
      </c>
      <c r="C22" s="16">
        <f t="shared" si="0"/>
        <v>42644</v>
      </c>
      <c r="D22" s="17">
        <f t="shared" si="1"/>
        <v>677.6911942328112</v>
      </c>
      <c r="E22" s="17">
        <f t="shared" si="2"/>
        <v>41.047676424765065</v>
      </c>
      <c r="F22" s="17">
        <f t="shared" si="3"/>
        <v>2.82371330930338</v>
      </c>
      <c r="G22" s="18">
        <f t="shared" si="5"/>
        <v>636.64</v>
      </c>
    </row>
    <row r="23" spans="2:7" ht="14.25">
      <c r="B23" s="15">
        <f t="shared" si="4"/>
        <v>10</v>
      </c>
      <c r="C23" s="16">
        <f t="shared" si="0"/>
        <v>42675</v>
      </c>
      <c r="D23" s="17">
        <f t="shared" si="1"/>
        <v>636.6435178080463</v>
      </c>
      <c r="E23" s="17">
        <f t="shared" si="2"/>
        <v>41.21870840986825</v>
      </c>
      <c r="F23" s="17">
        <f t="shared" si="3"/>
        <v>2.652681324200193</v>
      </c>
      <c r="G23" s="18">
        <f t="shared" si="5"/>
        <v>595.42</v>
      </c>
    </row>
    <row r="24" spans="2:7" ht="14.25">
      <c r="B24" s="15">
        <f t="shared" si="4"/>
        <v>11</v>
      </c>
      <c r="C24" s="16">
        <f t="shared" si="0"/>
        <v>42705</v>
      </c>
      <c r="D24" s="17">
        <f t="shared" si="1"/>
        <v>595.4248093981769</v>
      </c>
      <c r="E24" s="17">
        <f t="shared" si="2"/>
        <v>41.39045302824271</v>
      </c>
      <c r="F24" s="17">
        <f t="shared" si="3"/>
        <v>2.4809367058257368</v>
      </c>
      <c r="G24" s="18">
        <f t="shared" si="5"/>
        <v>554.03</v>
      </c>
    </row>
    <row r="25" spans="2:7" ht="14.25">
      <c r="B25" s="15">
        <f t="shared" si="4"/>
        <v>12</v>
      </c>
      <c r="C25" s="16">
        <f t="shared" si="0"/>
        <v>42736</v>
      </c>
      <c r="D25" s="17">
        <f t="shared" si="1"/>
        <v>554.034356369935</v>
      </c>
      <c r="E25" s="17">
        <f t="shared" si="2"/>
        <v>41.56291324919371</v>
      </c>
      <c r="F25" s="17">
        <f t="shared" si="3"/>
        <v>2.3084764848747295</v>
      </c>
      <c r="G25" s="18">
        <f t="shared" si="5"/>
        <v>512.47</v>
      </c>
    </row>
    <row r="26" spans="2:7" ht="14.25">
      <c r="B26" s="15">
        <f t="shared" si="4"/>
        <v>13</v>
      </c>
      <c r="C26" s="16">
        <f t="shared" si="0"/>
        <v>42767</v>
      </c>
      <c r="D26" s="17">
        <f t="shared" si="1"/>
        <v>512.4714431207404</v>
      </c>
      <c r="E26" s="17">
        <f t="shared" si="2"/>
        <v>41.73609205439869</v>
      </c>
      <c r="F26" s="17">
        <f t="shared" si="3"/>
        <v>2.135297679669752</v>
      </c>
      <c r="G26" s="18">
        <f t="shared" si="5"/>
        <v>470.74</v>
      </c>
    </row>
    <row r="27" spans="2:7" ht="14.25">
      <c r="B27" s="19">
        <f aca="true" t="shared" si="6" ref="B27:B32">IF(xGoAhead=0,"",IF((ROW()-ROW(rX))&lt;=xNºofPayments,(ROW()-ROW(rX)),""))</f>
        <v>14</v>
      </c>
      <c r="C27" s="20">
        <f aca="true" t="shared" si="7" ref="C27:C32">IF(B27="","",DATE(YEAR(StartingDate),MONTH(StartingDate)+(B27)*12/xNºofPaymentsPerYear,DAY(StartingDate)))</f>
        <v>42795</v>
      </c>
      <c r="D27" s="21">
        <f t="shared" si="1"/>
        <v>470.735351066343</v>
      </c>
      <c r="E27" s="21">
        <f t="shared" si="2"/>
        <v>41.90999243795868</v>
      </c>
      <c r="F27" s="21">
        <f t="shared" si="3"/>
        <v>1.9613972961097625</v>
      </c>
      <c r="G27" s="22">
        <f aca="true" t="shared" si="8" ref="G27:G32">IF(B27&lt;&gt;"",(ROUND((D27-E27),2)),"")</f>
        <v>428.83</v>
      </c>
    </row>
    <row r="28" spans="2:7" ht="14.25">
      <c r="B28" s="15">
        <f t="shared" si="6"/>
        <v>15</v>
      </c>
      <c r="C28" s="16">
        <f t="shared" si="7"/>
        <v>42826</v>
      </c>
      <c r="D28" s="17">
        <f t="shared" si="1"/>
        <v>428.8253586283845</v>
      </c>
      <c r="E28" s="17">
        <f t="shared" si="2"/>
        <v>42.08461740645018</v>
      </c>
      <c r="F28" s="17">
        <f t="shared" si="3"/>
        <v>1.7867723276182688</v>
      </c>
      <c r="G28" s="22">
        <f t="shared" si="8"/>
        <v>386.74</v>
      </c>
    </row>
    <row r="29" spans="2:7" ht="14.25">
      <c r="B29" s="15">
        <f t="shared" si="6"/>
        <v>16</v>
      </c>
      <c r="C29" s="16">
        <f t="shared" si="7"/>
        <v>42856</v>
      </c>
      <c r="D29" s="17">
        <f t="shared" si="1"/>
        <v>386.7407412219304</v>
      </c>
      <c r="E29" s="17">
        <f t="shared" si="2"/>
        <v>42.25996997897707</v>
      </c>
      <c r="F29" s="17">
        <f t="shared" si="3"/>
        <v>1.6114197550913767</v>
      </c>
      <c r="G29" s="22">
        <f t="shared" si="8"/>
        <v>344.48</v>
      </c>
    </row>
    <row r="30" spans="2:7" ht="14.25">
      <c r="B30" s="15">
        <f t="shared" si="6"/>
        <v>17</v>
      </c>
      <c r="C30" s="16">
        <f t="shared" si="7"/>
        <v>42887</v>
      </c>
      <c r="D30" s="17">
        <f t="shared" si="1"/>
        <v>344.48077124295537</v>
      </c>
      <c r="E30" s="17">
        <f t="shared" si="2"/>
        <v>42.4360531872228</v>
      </c>
      <c r="F30" s="17">
        <f t="shared" si="3"/>
        <v>1.4353365468456474</v>
      </c>
      <c r="G30" s="22">
        <f t="shared" si="8"/>
        <v>302.04</v>
      </c>
    </row>
    <row r="31" spans="2:7" ht="14.25">
      <c r="B31" s="15">
        <f t="shared" si="6"/>
        <v>18</v>
      </c>
      <c r="C31" s="16">
        <f t="shared" si="7"/>
        <v>42917</v>
      </c>
      <c r="D31" s="17">
        <f t="shared" si="1"/>
        <v>302.04471805573246</v>
      </c>
      <c r="E31" s="17">
        <f t="shared" si="2"/>
        <v>42.61287007550289</v>
      </c>
      <c r="F31" s="17">
        <f t="shared" si="3"/>
        <v>1.2585196585655518</v>
      </c>
      <c r="G31" s="22">
        <f t="shared" si="8"/>
        <v>259.43</v>
      </c>
    </row>
    <row r="32" spans="2:7" ht="14.25">
      <c r="B32" s="19">
        <f t="shared" si="6"/>
        <v>19</v>
      </c>
      <c r="C32" s="20">
        <f t="shared" si="7"/>
        <v>42948</v>
      </c>
      <c r="D32" s="21">
        <f t="shared" si="1"/>
        <v>259.43184798023015</v>
      </c>
      <c r="E32" s="21">
        <f t="shared" si="2"/>
        <v>42.790423700817485</v>
      </c>
      <c r="F32" s="21">
        <f t="shared" si="3"/>
        <v>1.080966033250959</v>
      </c>
      <c r="G32" s="22">
        <f t="shared" si="8"/>
        <v>216.64</v>
      </c>
    </row>
  </sheetData>
  <sheetProtection/>
  <mergeCells count="5">
    <mergeCell ref="B11:C11"/>
    <mergeCell ref="B2:E3"/>
    <mergeCell ref="C7:D8"/>
    <mergeCell ref="B10:C10"/>
    <mergeCell ref="B5:B8"/>
  </mergeCells>
  <conditionalFormatting sqref="B13:G13">
    <cfRule type="expression" priority="8" dxfId="7" stopIfTrue="1">
      <formula>B13&lt;&gt;""</formula>
    </cfRule>
  </conditionalFormatting>
  <conditionalFormatting sqref="G6">
    <cfRule type="expression" priority="5" dxfId="8" stopIfTrue="1">
      <formula>$G$6=0</formula>
    </cfRule>
  </conditionalFormatting>
  <conditionalFormatting sqref="D10">
    <cfRule type="expression" priority="4" dxfId="9" stopIfTrue="1">
      <formula>$D$10="Yes"</formula>
    </cfRule>
  </conditionalFormatting>
  <conditionalFormatting sqref="G7:G11">
    <cfRule type="expression" priority="22" dxfId="10" stopIfTrue="1">
      <formula>OR($G7="",$G7=0)</formula>
    </cfRule>
  </conditionalFormatting>
  <conditionalFormatting sqref="B11:C11">
    <cfRule type="expression" priority="2" dxfId="7" stopIfTrue="1">
      <formula>$D$10="yes"</formula>
    </cfRule>
  </conditionalFormatting>
  <conditionalFormatting sqref="D11">
    <cfRule type="expression" priority="1" dxfId="11" stopIfTrue="1">
      <formula>$D$10="yes"</formula>
    </cfRule>
  </conditionalFormatting>
  <conditionalFormatting sqref="G14:G32">
    <cfRule type="expression" priority="26" dxfId="0" stopIfTrue="1">
      <formula>AND($B14=MAX($B$14:$B$32),$B14&lt;&gt;$G$3)</formula>
    </cfRule>
  </conditionalFormatting>
  <dataValidations count="4">
    <dataValidation type="whole" allowBlank="1" showInputMessage="1" showErrorMessage="1" sqref="G8">
      <formula1>0</formula1>
      <formula2>100</formula2>
    </dataValidation>
    <dataValidation type="decimal" operator="greaterThanOrEqual" allowBlank="1" showInputMessage="1" showErrorMessage="1" sqref="G7">
      <formula1>1</formula1>
    </dataValidation>
    <dataValidation type="whole" allowBlank="1" showInputMessage="1" showErrorMessage="1" sqref="G9 G10">
      <formula1>1</formula1>
      <formula2>45</formula2>
    </dataValidation>
    <dataValidation type="date" operator="greaterThanOrEqual" allowBlank="1" showInputMessage="1" showErrorMessage="1" sqref="G11">
      <formula1>1</formula1>
    </dataValidation>
  </dataValidations>
  <hyperlinks>
    <hyperlink ref="C7" r:id="rId1" display="www.ExcelStars.com"/>
  </hyperlinks>
  <printOptions horizontalCentered="1"/>
  <pageMargins left="0.3937007874015748" right="0.3937007874015748" top="0.5905511811023623" bottom="0.984251968503937" header="0.1968503937007874" footer="0.3937007874015748"/>
  <pageSetup fitToHeight="0" fitToWidth="1" horizontalDpi="600" verticalDpi="600" orientation="portrait" paperSize="9" scale="68" r:id="rId6"/>
  <headerFooter>
    <oddFooter>&amp;L&amp;"-,Negrita"&amp;14www.ExcelStars.com
ExcelStars@Gmail.com&amp;R&amp;"-,Negrita"&amp;14&amp;P</oddFooter>
  </headerFooter>
  <drawing r:id="rId5"/>
  <legacyDrawing r:id="rId3"/>
  <tableParts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23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.7109375" style="1" customWidth="1"/>
    <col min="2" max="2" width="16.7109375" style="1" customWidth="1"/>
    <col min="3" max="10" width="9.140625" style="1" customWidth="1"/>
    <col min="11" max="11" width="3.7109375" style="1" customWidth="1"/>
    <col min="12" max="16384" width="9.140625" style="1" customWidth="1"/>
  </cols>
  <sheetData>
    <row r="2" ht="14.25">
      <c r="B2" s="30"/>
    </row>
    <row r="3" ht="14.25">
      <c r="B3" s="30"/>
    </row>
    <row r="4" spans="2:10" ht="14.25">
      <c r="B4" s="30"/>
      <c r="D4" s="31" t="s">
        <v>0</v>
      </c>
      <c r="E4" s="32"/>
      <c r="F4" s="32"/>
      <c r="G4" s="32"/>
      <c r="H4" s="32"/>
      <c r="I4" s="32"/>
      <c r="J4" s="32"/>
    </row>
    <row r="5" spans="2:10" ht="14.25">
      <c r="B5" s="30"/>
      <c r="D5" s="32"/>
      <c r="E5" s="32"/>
      <c r="F5" s="32"/>
      <c r="G5" s="32"/>
      <c r="H5" s="32"/>
      <c r="I5" s="32"/>
      <c r="J5" s="32"/>
    </row>
    <row r="6" spans="2:10" ht="14.25">
      <c r="B6" s="30"/>
      <c r="D6" s="32"/>
      <c r="E6" s="32"/>
      <c r="F6" s="32"/>
      <c r="G6" s="32"/>
      <c r="H6" s="32"/>
      <c r="I6" s="32"/>
      <c r="J6" s="32"/>
    </row>
    <row r="7" ht="14.25">
      <c r="B7" s="30"/>
    </row>
    <row r="10" ht="14.25">
      <c r="B10" s="1" t="s">
        <v>9</v>
      </c>
    </row>
    <row r="12" ht="14.25">
      <c r="B12" s="1" t="s">
        <v>10</v>
      </c>
    </row>
    <row r="14" ht="14.25">
      <c r="B14" s="1" t="s">
        <v>11</v>
      </c>
    </row>
    <row r="16" ht="14.25">
      <c r="C16" s="1" t="s">
        <v>12</v>
      </c>
    </row>
    <row r="17" ht="14.25">
      <c r="C17" s="1" t="s">
        <v>13</v>
      </c>
    </row>
    <row r="18" ht="14.25">
      <c r="C18" s="1" t="s">
        <v>14</v>
      </c>
    </row>
    <row r="19" ht="14.25">
      <c r="C19" s="1" t="s">
        <v>15</v>
      </c>
    </row>
    <row r="21" ht="14.25">
      <c r="B21" s="1" t="s">
        <v>16</v>
      </c>
    </row>
    <row r="23" ht="14.25">
      <c r="C23" s="1" t="s">
        <v>17</v>
      </c>
    </row>
  </sheetData>
  <sheetProtection/>
  <mergeCells count="2">
    <mergeCell ref="B2:B7"/>
    <mergeCell ref="D4:J6"/>
  </mergeCells>
  <hyperlinks>
    <hyperlink ref="D4" r:id="rId1" display="www.ExcelStars.com"/>
  </hyperlink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9" r:id="rId3"/>
  <headerFooter>
    <oddFooter>&amp;R&amp;"-,Negrita"&amp;14www.ExcelStars.com
ExcelStars@Gmail.com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Andoni</cp:lastModifiedBy>
  <cp:lastPrinted>2016-04-23T20:37:50Z</cp:lastPrinted>
  <dcterms:created xsi:type="dcterms:W3CDTF">2014-01-23T21:10:10Z</dcterms:created>
  <dcterms:modified xsi:type="dcterms:W3CDTF">2019-07-13T22:56:14Z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